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MASTER CG CALCULATION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<sst xmlns="http://schemas.openxmlformats.org/spreadsheetml/2006/main" count="43" uniqueCount="43">
  <si>
    <t>ARM</t>
  </si>
  <si>
    <t>CG NOT OK?</t>
  </si>
  <si>
    <t>BASIC EMPTY WEIGHT (LBS)</t>
  </si>
  <si>
    <t>(TAKEOFF WEIGHT - FUEL BURN WEIGHT)</t>
  </si>
  <si>
    <t>ADD WEIGHT AND MOMENTS COLUMS =</t>
  </si>
  <si>
    <t>*</t>
  </si>
  <si>
    <t>**</t>
  </si>
  <si>
    <t>ONBOARD FUEL WEIGHT 6 LB PER GALLON =</t>
  </si>
  <si>
    <t>PILOT AND PASSENGER WEIGHT(front Seats)</t>
  </si>
  <si>
    <t>BAGGAGE WEIGHT (MAX BAGGAGE 1 AND 2</t>
  </si>
  <si>
    <t xml:space="preserve">                                          EQUALS 120 LBS…….)</t>
  </si>
  <si>
    <t>RAMP WEIGHT =</t>
  </si>
  <si>
    <t>STARTUP/TAXI/RUNUP FUEL USAGE (- LBS)</t>
  </si>
  <si>
    <t>WEIGHT (LBS)</t>
  </si>
  <si>
    <t>WEIGHT X ARM = MOMENT (WAM)</t>
  </si>
  <si>
    <t xml:space="preserve">           ZERO FUEL WEIGHT MOMENTS/WEIGHT) </t>
  </si>
  <si>
    <t xml:space="preserve">     (DO CG CALCULATION* = MOMT/WEIGHT</t>
  </si>
  <si>
    <t xml:space="preserve"> </t>
  </si>
  <si>
    <t xml:space="preserve">COMPUTED MOMENT                          </t>
  </si>
  <si>
    <r>
      <rPr>
        <b/>
        <sz val="11"/>
        <color indexed="10"/>
        <rFont val="Calibri"/>
        <family val="2"/>
      </rPr>
      <t>TAKEOFF WEIGHT</t>
    </r>
    <r>
      <rPr>
        <b/>
        <sz val="11"/>
        <color indexed="8"/>
        <rFont val="Calibri"/>
        <family val="2"/>
      </rPr>
      <t xml:space="preserve"> (RAMP WEIGHT - STARTUP)</t>
    </r>
  </si>
  <si>
    <t>(POH, REVISED W&amp;B, FAA TYPE CERT 3A12)</t>
  </si>
  <si>
    <t>** CG OK?     YES</t>
  </si>
  <si>
    <t>LANDING WEIGHT IN POUNDS:</t>
  </si>
  <si>
    <t xml:space="preserve">                     (CESSNA 150M -N6046K)</t>
  </si>
  <si>
    <t>(Felix , plus one passenger if any)</t>
  </si>
  <si>
    <t>FUEL BURN ANTICIPATED 5 GAL/HR (- VALUE)</t>
  </si>
  <si>
    <r>
      <t xml:space="preserve">(see POH for actual) </t>
    </r>
    <r>
      <rPr>
        <b/>
        <sz val="11"/>
        <color indexed="8"/>
        <rFont val="Calibri"/>
        <family val="2"/>
      </rPr>
      <t xml:space="preserve"> 2 HR GAL BURNED=   10 x 6</t>
    </r>
  </si>
  <si>
    <t>MAXIMUM TAKEOFF WEIGHT = 1600 LBS CESSNA 150M</t>
  </si>
  <si>
    <t>MAXIMUM AFT LIMIT              = 37.5" AFT OF DATUM (**)</t>
  </si>
  <si>
    <t>DISTANCE THAT CAN BE FLOWN (NO RESERVE)</t>
  </si>
  <si>
    <t>Hours</t>
  </si>
  <si>
    <t>(FUEL onboard / 5GPH)</t>
  </si>
  <si>
    <t>USEFULL</t>
  </si>
  <si>
    <t>LOAD=</t>
  </si>
  <si>
    <t>NOTE: Usefull LOAD MAX is 484 lbs (1600-1116=484lbs)</t>
  </si>
  <si>
    <t xml:space="preserve">NUMBER OF GALLONS USED =  </t>
  </si>
  <si>
    <t>(see note 1  DS A319)</t>
  </si>
  <si>
    <t xml:space="preserve"> (MAX 22.5 GALLONS useable 2 wings) </t>
  </si>
  <si>
    <t>EMPTY WEIGHT + PASNGR +BAG +Fuel WEIGHT)</t>
  </si>
  <si>
    <t>MAXIMUM FORWARD LIMIT =32.9" AFT OF DATUM</t>
  </si>
  <si>
    <t>** CG   =  MOMENT DIVIDED BY WEIGHT</t>
  </si>
  <si>
    <t>NOTE:WORKSHEET IS FOR REFERENCE ONLY.</t>
  </si>
  <si>
    <t>USE POH, W&amp;B SHEET IN AIRCRAFT AND TYPE CERTIFICATE NO. 3A12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</si>
</sst>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1"/>
      <color rgb="FFC00000"/>
      <name val="Calibri"/>
      <family val="2"/>
    </font>
    <font>
      <b/>
      <sz val="11"/>
      <color rgb="FF00B050"/>
      <name val="Calibri"/>
      <family val="2"/>
    </font>
    <font>
      <b/>
      <u val="single"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i/>
      <sz val="11"/>
      <color theme="4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11" xfId="0" applyFont="1" applyBorder="1" applyAlignment="1">
      <alignment horizontal="center"/>
    </xf>
    <xf numFmtId="0" fontId="4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33" borderId="13" xfId="0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3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4" borderId="16" xfId="0" applyFill="1" applyBorder="1" applyAlignment="1">
      <alignment/>
    </xf>
    <xf numFmtId="0" fontId="0" fillId="0" borderId="11" xfId="0" applyBorder="1" applyAlignment="1">
      <alignment/>
    </xf>
    <xf numFmtId="0" fontId="0" fillId="33" borderId="16" xfId="0" applyFill="1" applyBorder="1" applyAlignment="1">
      <alignment/>
    </xf>
    <xf numFmtId="0" fontId="39" fillId="0" borderId="17" xfId="0" applyFont="1" applyBorder="1" applyAlignment="1">
      <alignment horizontal="center"/>
    </xf>
    <xf numFmtId="0" fontId="0" fillId="34" borderId="13" xfId="0" applyFill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9" fillId="35" borderId="0" xfId="0" applyFont="1" applyFill="1" applyAlignment="1">
      <alignment/>
    </xf>
    <xf numFmtId="0" fontId="39" fillId="36" borderId="0" xfId="0" applyFont="1" applyFill="1" applyAlignment="1">
      <alignment/>
    </xf>
    <xf numFmtId="0" fontId="44" fillId="37" borderId="0" xfId="0" applyFont="1" applyFill="1" applyAlignment="1">
      <alignment/>
    </xf>
    <xf numFmtId="0" fontId="39" fillId="37" borderId="0" xfId="0" applyFont="1" applyFill="1" applyAlignment="1">
      <alignment/>
    </xf>
    <xf numFmtId="0" fontId="0" fillId="0" borderId="18" xfId="0" applyBorder="1" applyAlignment="1">
      <alignment/>
    </xf>
    <xf numFmtId="0" fontId="39" fillId="0" borderId="19" xfId="0" applyFont="1" applyBorder="1" applyAlignment="1">
      <alignment/>
    </xf>
    <xf numFmtId="0" fontId="39" fillId="35" borderId="20" xfId="0" applyFont="1" applyFill="1" applyBorder="1" applyAlignment="1">
      <alignment/>
    </xf>
    <xf numFmtId="0" fontId="39" fillId="0" borderId="18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9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33" borderId="16" xfId="0" applyFill="1" applyBorder="1" applyAlignment="1" quotePrefix="1">
      <alignment horizontal="left"/>
    </xf>
    <xf numFmtId="0" fontId="0" fillId="36" borderId="23" xfId="0" applyFill="1" applyBorder="1" applyAlignment="1">
      <alignment/>
    </xf>
    <xf numFmtId="0" fontId="39" fillId="34" borderId="13" xfId="0" applyFont="1" applyFill="1" applyBorder="1" applyAlignment="1">
      <alignment/>
    </xf>
    <xf numFmtId="0" fontId="39" fillId="35" borderId="18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38" borderId="31" xfId="0" applyFill="1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39" borderId="0" xfId="0" applyFill="1" applyAlignment="1">
      <alignment/>
    </xf>
    <xf numFmtId="0" fontId="0" fillId="35" borderId="0" xfId="0" applyFill="1" applyBorder="1" applyAlignment="1">
      <alignment/>
    </xf>
    <xf numFmtId="0" fontId="45" fillId="0" borderId="14" xfId="0" applyFont="1" applyBorder="1" applyAlignment="1">
      <alignment/>
    </xf>
    <xf numFmtId="0" fontId="0" fillId="0" borderId="33" xfId="0" applyBorder="1" applyAlignment="1">
      <alignment/>
    </xf>
    <xf numFmtId="0" fontId="0" fillId="34" borderId="32" xfId="0" applyFill="1" applyBorder="1" applyAlignment="1">
      <alignment/>
    </xf>
    <xf numFmtId="0" fontId="46" fillId="0" borderId="20" xfId="0" applyFont="1" applyBorder="1" applyAlignment="1">
      <alignment/>
    </xf>
    <xf numFmtId="0" fontId="0" fillId="0" borderId="34" xfId="0" applyBorder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B33" sqref="B33"/>
    </sheetView>
  </sheetViews>
  <sheetFormatPr defaultColWidth="8.8515625" defaultRowHeight="15"/>
  <cols>
    <col min="1" max="1" width="42.00390625" style="0" customWidth="1"/>
    <col min="2" max="2" width="15.8515625" style="0" customWidth="1"/>
    <col min="3" max="3" width="14.140625" style="0" customWidth="1"/>
    <col min="4" max="4" width="38.28125" style="0" customWidth="1"/>
  </cols>
  <sheetData>
    <row r="1" spans="1:4" s="1" customFormat="1" ht="15.75" thickBot="1">
      <c r="A1" s="15" t="s">
        <v>14</v>
      </c>
      <c r="B1" s="2" t="s">
        <v>13</v>
      </c>
      <c r="C1" s="2" t="s">
        <v>0</v>
      </c>
      <c r="D1" s="2" t="s">
        <v>18</v>
      </c>
    </row>
    <row r="2" spans="1:5" ht="15.75" thickBot="1">
      <c r="A2" s="34" t="s">
        <v>23</v>
      </c>
      <c r="B2" s="33"/>
      <c r="C2" s="5"/>
      <c r="D2" s="10"/>
      <c r="E2" s="45" t="s">
        <v>32</v>
      </c>
    </row>
    <row r="3" spans="1:5" ht="18.75">
      <c r="A3" s="3" t="s">
        <v>2</v>
      </c>
      <c r="B3" s="6">
        <v>1116</v>
      </c>
      <c r="C3" s="6">
        <v>33.95</v>
      </c>
      <c r="D3" s="14">
        <f>SUM(B3*C3)</f>
        <v>37888.200000000004</v>
      </c>
      <c r="E3" s="45" t="s">
        <v>33</v>
      </c>
    </row>
    <row r="4" spans="1:4" ht="15">
      <c r="A4" s="18" t="s">
        <v>20</v>
      </c>
      <c r="B4" s="9"/>
      <c r="C4" s="9"/>
      <c r="D4" s="14"/>
    </row>
    <row r="5" spans="1:5" ht="15">
      <c r="A5" t="s">
        <v>8</v>
      </c>
      <c r="B5" s="7">
        <v>0</v>
      </c>
      <c r="C5" s="9">
        <v>39</v>
      </c>
      <c r="D5" s="11">
        <f>SUM(B5*C5)</f>
        <v>0</v>
      </c>
      <c r="E5">
        <f>B5</f>
        <v>0</v>
      </c>
    </row>
    <row r="6" spans="1:4" ht="15">
      <c r="A6" s="48" t="s">
        <v>24</v>
      </c>
      <c r="B6" s="43"/>
      <c r="C6" s="43"/>
      <c r="D6" s="35"/>
    </row>
    <row r="7" spans="2:4" ht="15">
      <c r="B7" s="7"/>
      <c r="C7" s="7"/>
      <c r="D7" s="11"/>
    </row>
    <row r="8" spans="1:5" ht="15">
      <c r="A8" t="s">
        <v>9</v>
      </c>
      <c r="B8" s="16">
        <v>0</v>
      </c>
      <c r="C8" s="14">
        <v>64</v>
      </c>
      <c r="D8" s="11">
        <f>B8*C8</f>
        <v>0</v>
      </c>
      <c r="E8">
        <f>B8</f>
        <v>0</v>
      </c>
    </row>
    <row r="9" spans="1:4" ht="15.75" thickBot="1">
      <c r="A9" t="s">
        <v>10</v>
      </c>
      <c r="B9" s="7">
        <v>0</v>
      </c>
      <c r="C9" s="9">
        <v>84</v>
      </c>
      <c r="D9" s="11">
        <f>SUM(B9*C9)</f>
        <v>0</v>
      </c>
    </row>
    <row r="10" spans="1:4" ht="15">
      <c r="A10" s="23" t="s">
        <v>4</v>
      </c>
      <c r="B10" s="28"/>
      <c r="C10" s="10"/>
      <c r="D10" s="31"/>
    </row>
    <row r="11" spans="1:4" ht="15.75" thickBot="1">
      <c r="A11" s="27" t="s">
        <v>15</v>
      </c>
      <c r="B11" s="30">
        <f>SUM(B3:B9)</f>
        <v>1116</v>
      </c>
      <c r="C11" s="13">
        <v>0</v>
      </c>
      <c r="D11" s="32">
        <f>SUM(D3:D9)</f>
        <v>37888.200000000004</v>
      </c>
    </row>
    <row r="12" spans="1:4" ht="15">
      <c r="A12" t="s">
        <v>7</v>
      </c>
      <c r="B12" s="7"/>
      <c r="C12" s="7"/>
      <c r="D12" s="11"/>
    </row>
    <row r="13" spans="1:5" ht="15">
      <c r="A13">
        <v>16</v>
      </c>
      <c r="B13" s="16">
        <f>SUM(A13*6)</f>
        <v>96</v>
      </c>
      <c r="C13" s="9">
        <v>40</v>
      </c>
      <c r="D13" s="14">
        <f>SUM(B13*C13)</f>
        <v>3840</v>
      </c>
      <c r="E13">
        <f>B13</f>
        <v>96</v>
      </c>
    </row>
    <row r="14" spans="1:4" ht="15.75" thickBot="1">
      <c r="A14" t="s">
        <v>37</v>
      </c>
      <c r="B14" s="8"/>
      <c r="C14" s="47" t="s">
        <v>36</v>
      </c>
      <c r="D14" s="13"/>
    </row>
    <row r="15" spans="1:4" ht="15">
      <c r="A15" s="26" t="s">
        <v>11</v>
      </c>
      <c r="C15" s="7"/>
      <c r="D15" s="11"/>
    </row>
    <row r="16" spans="1:4" ht="15.75" thickBot="1">
      <c r="A16" s="50" t="s">
        <v>38</v>
      </c>
      <c r="B16" s="1">
        <f>SUM(B11:B14)</f>
        <v>1212</v>
      </c>
      <c r="C16" s="8"/>
      <c r="D16" s="13">
        <f>SUM(D11:D14)</f>
        <v>41728.200000000004</v>
      </c>
    </row>
    <row r="17" spans="1:4" ht="15">
      <c r="A17" t="s">
        <v>12</v>
      </c>
      <c r="B17" s="7"/>
      <c r="C17" s="7"/>
      <c r="D17" s="11"/>
    </row>
    <row r="18" spans="1:6" ht="15">
      <c r="A18" t="s">
        <v>35</v>
      </c>
      <c r="B18" s="9"/>
      <c r="C18" s="9"/>
      <c r="D18" s="36"/>
      <c r="E18" s="43"/>
      <c r="F18" s="44"/>
    </row>
    <row r="19" spans="1:5" ht="15.75" thickBot="1">
      <c r="A19">
        <v>2</v>
      </c>
      <c r="B19" s="9">
        <f>SUM(A19*-6)</f>
        <v>-12</v>
      </c>
      <c r="C19" s="9">
        <v>40</v>
      </c>
      <c r="D19" s="36">
        <f>B19*C19</f>
        <v>-480</v>
      </c>
      <c r="E19" s="49">
        <f>B19</f>
        <v>-12</v>
      </c>
    </row>
    <row r="20" spans="1:5" ht="15">
      <c r="A20" s="23"/>
      <c r="B20" s="28"/>
      <c r="C20" s="7"/>
      <c r="D20" s="11"/>
      <c r="E20" s="46">
        <f>+SUM(E5:E19)</f>
        <v>84</v>
      </c>
    </row>
    <row r="21" spans="1:5" ht="15">
      <c r="A21" s="24" t="s">
        <v>19</v>
      </c>
      <c r="B21" s="29">
        <f>SUM(B16+B19)</f>
        <v>1200</v>
      </c>
      <c r="C21" s="7"/>
      <c r="D21" s="11">
        <f>SUM(D16:D18)</f>
        <v>41728.200000000004</v>
      </c>
      <c r="E21" t="s">
        <v>5</v>
      </c>
    </row>
    <row r="22" spans="1:4" ht="15.75" thickBot="1">
      <c r="A22" s="25" t="s">
        <v>16</v>
      </c>
      <c r="B22" s="37">
        <f>SUM(D21/B21)</f>
        <v>34.773500000000006</v>
      </c>
      <c r="C22" s="8"/>
      <c r="D22" s="13"/>
    </row>
    <row r="23" spans="1:4" ht="15">
      <c r="A23" s="42" t="s">
        <v>29</v>
      </c>
      <c r="B23" s="40">
        <f>SUM(A13/5)</f>
        <v>3.2</v>
      </c>
      <c r="C23" s="40" t="s">
        <v>30</v>
      </c>
      <c r="D23" s="41" t="s">
        <v>31</v>
      </c>
    </row>
    <row r="24" spans="1:4" ht="15">
      <c r="A24" t="s">
        <v>25</v>
      </c>
      <c r="B24" s="38">
        <v>-60</v>
      </c>
      <c r="C24" s="6">
        <v>40</v>
      </c>
      <c r="D24" s="12">
        <f>B24*C24</f>
        <v>-2400</v>
      </c>
    </row>
    <row r="25" spans="1:4" ht="15.75" thickBot="1">
      <c r="A25" t="s">
        <v>26</v>
      </c>
      <c r="B25" s="8"/>
      <c r="C25" s="8"/>
      <c r="D25" s="13"/>
    </row>
    <row r="26" spans="1:4" ht="15">
      <c r="A26" s="39" t="s">
        <v>22</v>
      </c>
      <c r="C26" s="10"/>
      <c r="D26" s="10"/>
    </row>
    <row r="27" spans="1:5" ht="15.75" thickBot="1">
      <c r="A27" s="27" t="s">
        <v>3</v>
      </c>
      <c r="B27" s="1">
        <f>B21-(-B24)</f>
        <v>1140</v>
      </c>
      <c r="C27" s="8"/>
      <c r="D27" s="35">
        <f>SUM(D21-(-D24))</f>
        <v>39328.200000000004</v>
      </c>
      <c r="E27" t="s">
        <v>6</v>
      </c>
    </row>
    <row r="28" spans="1:4" ht="15.75" thickBot="1">
      <c r="A28" s="4" t="s">
        <v>40</v>
      </c>
      <c r="B28" s="19">
        <f>SUM(D27/B27)</f>
        <v>34.498421052631585</v>
      </c>
      <c r="C28" s="19"/>
      <c r="D28" s="51" t="s">
        <v>17</v>
      </c>
    </row>
    <row r="29" spans="1:4" ht="15">
      <c r="A29" s="52" t="s">
        <v>41</v>
      </c>
      <c r="B29" s="53" t="s">
        <v>42</v>
      </c>
      <c r="C29" s="53"/>
      <c r="D29" s="54"/>
    </row>
    <row r="30" spans="1:4" ht="15">
      <c r="A30" s="21" t="s">
        <v>27</v>
      </c>
      <c r="B30" s="22"/>
      <c r="D30" s="18" t="s">
        <v>21</v>
      </c>
    </row>
    <row r="31" spans="1:4" ht="15">
      <c r="A31" s="22" t="s">
        <v>39</v>
      </c>
      <c r="B31" s="22"/>
      <c r="D31" s="17" t="s">
        <v>1</v>
      </c>
    </row>
    <row r="32" spans="1:4" ht="15">
      <c r="A32" s="22" t="s">
        <v>28</v>
      </c>
      <c r="B32" s="22"/>
      <c r="C32" s="20" t="s">
        <v>34</v>
      </c>
      <c r="D32" s="20"/>
    </row>
  </sheetData>
  <sheetProtection/>
  <printOptions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9" sqref="F39:G39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 Felix Van Campenhout</dc:creator>
  <cp:keywords/>
  <dc:description/>
  <cp:lastModifiedBy>Cecilia Van Campenhout</cp:lastModifiedBy>
  <cp:lastPrinted>2021-08-19T19:54:54Z</cp:lastPrinted>
  <dcterms:created xsi:type="dcterms:W3CDTF">2017-03-02T21:04:29Z</dcterms:created>
  <dcterms:modified xsi:type="dcterms:W3CDTF">2021-08-19T19:56:08Z</dcterms:modified>
  <cp:category/>
  <cp:version/>
  <cp:contentType/>
  <cp:contentStatus/>
</cp:coreProperties>
</file>